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VEZÉRIGAZGATÓSÁG\ÜFB\CSOPORT\Energia\Hőenergia_Veolia\Primer energia átalakítási tényező\2025-re vonatkozó_honlap\"/>
    </mc:Choice>
  </mc:AlternateContent>
  <xr:revisionPtr revIDLastSave="0" documentId="13_ncr:1_{0F3B8EA5-8A47-417E-BC2F-83C4DFBBB35A}" xr6:coauthVersionLast="36" xr6:coauthVersionMax="36" xr10:uidLastSave="{00000000-0000-0000-0000-000000000000}"/>
  <bookViews>
    <workbookView xWindow="0" yWindow="0" windowWidth="28800" windowHeight="11505" xr2:uid="{495428F2-82AA-4363-87D3-3658E216F01E}"/>
  </bookViews>
  <sheets>
    <sheet name="Primer. en. 2025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G11" i="1"/>
  <c r="F11" i="1"/>
  <c r="E11" i="1"/>
  <c r="D11" i="1"/>
  <c r="G12" i="1"/>
  <c r="F12" i="1"/>
  <c r="D12" i="1"/>
  <c r="G13" i="1"/>
  <c r="F13" i="1"/>
  <c r="D13" i="1"/>
  <c r="G18" i="1"/>
  <c r="F18" i="1"/>
  <c r="E18" i="1"/>
  <c r="D18" i="1"/>
  <c r="G21" i="1"/>
  <c r="F21" i="1"/>
  <c r="E21" i="1"/>
  <c r="D21" i="1"/>
  <c r="B54" i="1"/>
  <c r="B56" i="1" s="1"/>
  <c r="B58" i="1"/>
  <c r="B63" i="1"/>
  <c r="B65" i="1" s="1"/>
  <c r="R66" i="1"/>
  <c r="P66" i="1"/>
  <c r="N66" i="1"/>
  <c r="L66" i="1"/>
  <c r="R61" i="1"/>
  <c r="P61" i="1"/>
  <c r="N61" i="1"/>
  <c r="L61" i="1"/>
  <c r="B60" i="1"/>
  <c r="J57" i="1"/>
  <c r="B47" i="1"/>
  <c r="B35" i="1"/>
  <c r="E14" i="1" l="1"/>
  <c r="G14" i="1"/>
  <c r="F14" i="1"/>
  <c r="D14" i="1"/>
  <c r="D15" i="1" s="1"/>
  <c r="E15" i="1"/>
  <c r="G15" i="1"/>
  <c r="G23" i="1" s="1"/>
  <c r="F15" i="1"/>
  <c r="E23" i="1"/>
  <c r="F23" i="1" l="1"/>
  <c r="D23" i="1"/>
</calcChain>
</file>

<file path=xl/sharedStrings.xml><?xml version="1.0" encoding="utf-8"?>
<sst xmlns="http://schemas.openxmlformats.org/spreadsheetml/2006/main" count="109" uniqueCount="67">
  <si>
    <t>2. Számítási alapelvek</t>
  </si>
  <si>
    <t>2.2. Távhő súlyozási tényező</t>
  </si>
  <si>
    <t>ftot</t>
  </si>
  <si>
    <t>2.3. Súlyozott energiaigény</t>
  </si>
  <si>
    <t>Veolia</t>
  </si>
  <si>
    <t>Etot</t>
  </si>
  <si>
    <t>Kazánház, fűtőmű</t>
  </si>
  <si>
    <t>Kombinált ciklus</t>
  </si>
  <si>
    <t>Gázmotor 1200+ kW</t>
  </si>
  <si>
    <t>Villany</t>
  </si>
  <si>
    <t>"W =</t>
  </si>
  <si>
    <t>Szennyvíztisztító</t>
  </si>
  <si>
    <t>Gázmotor -1200 kW</t>
  </si>
  <si>
    <t>Aquaticum</t>
  </si>
  <si>
    <t>Összesített energiaigény</t>
  </si>
  <si>
    <t>3. Energiaátalakítási tényezők</t>
  </si>
  <si>
    <t>3.1.1. Kazánházi, fűtőművi hőtermelés</t>
  </si>
  <si>
    <t>3.1.2. Kapcsolt hő- és villamosenergia termelés</t>
  </si>
  <si>
    <t>Kombinált ciklus - KCE</t>
  </si>
  <si>
    <t>Gázmotor, 1200 kW felett</t>
  </si>
  <si>
    <t>Gázmotor, 1200 kW alatt szennyvíztisztító</t>
  </si>
  <si>
    <t>Gázmotor, 1200 kW alatt Aquaticum</t>
  </si>
  <si>
    <t>5. Távhőtermeléshez és -szállításhoz felhasznált villamosenergia</t>
  </si>
  <si>
    <t>5.1. Villamosenergia igény mértéke</t>
  </si>
  <si>
    <t>5.2. Kapcsolt termelő létesítmény részvétele</t>
  </si>
  <si>
    <t>MWh/év</t>
  </si>
  <si>
    <t>p =</t>
  </si>
  <si>
    <t>kWh/kWh</t>
  </si>
  <si>
    <t>g/kWh</t>
  </si>
  <si>
    <t>szennyvíztelep</t>
  </si>
  <si>
    <t>Qsz =</t>
  </si>
  <si>
    <t>Wvill,sz =</t>
  </si>
  <si>
    <t>EU 2016/2402 szerint</t>
  </si>
  <si>
    <t>fvill =</t>
  </si>
  <si>
    <t>6. Hálózati hőveszteség</t>
  </si>
  <si>
    <t>h =</t>
  </si>
  <si>
    <r>
      <t>f</t>
    </r>
    <r>
      <rPr>
        <sz val="8"/>
        <color theme="1"/>
        <rFont val="Arial Narrow"/>
        <family val="2"/>
      </rPr>
      <t>nren</t>
    </r>
  </si>
  <si>
    <r>
      <t>f</t>
    </r>
    <r>
      <rPr>
        <sz val="8"/>
        <color theme="1"/>
        <rFont val="Arial Narrow"/>
        <family val="2"/>
      </rPr>
      <t>ren</t>
    </r>
  </si>
  <si>
    <r>
      <t>f</t>
    </r>
    <r>
      <rPr>
        <sz val="8"/>
        <color theme="1"/>
        <rFont val="Arial Narrow"/>
        <family val="2"/>
      </rPr>
      <t>CO2</t>
    </r>
  </si>
  <si>
    <r>
      <t>E</t>
    </r>
    <r>
      <rPr>
        <sz val="8"/>
        <color theme="1"/>
        <rFont val="Arial Narrow"/>
        <family val="2"/>
      </rPr>
      <t>nren</t>
    </r>
  </si>
  <si>
    <r>
      <t>E</t>
    </r>
    <r>
      <rPr>
        <sz val="8"/>
        <color theme="1"/>
        <rFont val="Arial Narrow"/>
        <family val="2"/>
      </rPr>
      <t>ren</t>
    </r>
  </si>
  <si>
    <r>
      <t>E</t>
    </r>
    <r>
      <rPr>
        <sz val="8"/>
        <color theme="1"/>
        <rFont val="Arial Narrow"/>
        <family val="2"/>
      </rPr>
      <t>CO2</t>
    </r>
  </si>
  <si>
    <r>
      <t>"Q</t>
    </r>
    <r>
      <rPr>
        <sz val="8"/>
        <color theme="1"/>
        <rFont val="Arial Narrow"/>
        <family val="2"/>
      </rPr>
      <t>kazán</t>
    </r>
    <r>
      <rPr>
        <sz val="10"/>
        <color theme="1"/>
        <rFont val="Arial Narrow"/>
        <family val="2"/>
      </rPr>
      <t xml:space="preserve"> =</t>
    </r>
  </si>
  <si>
    <r>
      <t>"Q</t>
    </r>
    <r>
      <rPr>
        <sz val="8"/>
        <color theme="1"/>
        <rFont val="Arial Narrow"/>
        <family val="2"/>
      </rPr>
      <t>KCE</t>
    </r>
    <r>
      <rPr>
        <sz val="10"/>
        <color theme="1"/>
        <rFont val="Arial Narrow"/>
        <family val="2"/>
      </rPr>
      <t xml:space="preserve"> =</t>
    </r>
  </si>
  <si>
    <r>
      <rPr>
        <sz val="8"/>
        <color theme="1"/>
        <rFont val="Arial Narrow"/>
        <family val="2"/>
      </rPr>
      <t>"</t>
    </r>
    <r>
      <rPr>
        <sz val="10"/>
        <color theme="1"/>
        <rFont val="Arial Narrow"/>
        <family val="2"/>
      </rPr>
      <t>Q</t>
    </r>
    <r>
      <rPr>
        <sz val="8"/>
        <color theme="1"/>
        <rFont val="Arial Narrow"/>
        <family val="2"/>
      </rPr>
      <t>GM</t>
    </r>
    <r>
      <rPr>
        <sz val="10"/>
        <color theme="1"/>
        <rFont val="Arial Narrow"/>
        <family val="2"/>
      </rPr>
      <t xml:space="preserve"> =</t>
    </r>
  </si>
  <si>
    <r>
      <t>E</t>
    </r>
    <r>
      <rPr>
        <sz val="8"/>
        <color theme="1"/>
        <rFont val="Arial Narrow"/>
        <family val="2"/>
      </rPr>
      <t xml:space="preserve">Veolia </t>
    </r>
    <r>
      <rPr>
        <sz val="10"/>
        <color theme="1"/>
        <rFont val="Arial Narrow"/>
        <family val="2"/>
      </rPr>
      <t>=</t>
    </r>
  </si>
  <si>
    <r>
      <t>E</t>
    </r>
    <r>
      <rPr>
        <sz val="8"/>
        <color theme="1"/>
        <rFont val="Arial Narrow"/>
        <family val="2"/>
      </rPr>
      <t>sz</t>
    </r>
    <r>
      <rPr>
        <sz val="10"/>
        <color theme="1"/>
        <rFont val="Arial Narrow"/>
        <family val="2"/>
      </rPr>
      <t xml:space="preserve"> =</t>
    </r>
  </si>
  <si>
    <r>
      <t>E</t>
    </r>
    <r>
      <rPr>
        <sz val="8"/>
        <color theme="1"/>
        <rFont val="Arial Narrow"/>
        <family val="2"/>
      </rPr>
      <t>DH</t>
    </r>
    <r>
      <rPr>
        <sz val="10"/>
        <color theme="1"/>
        <rFont val="Arial Narrow"/>
        <family val="2"/>
      </rPr>
      <t xml:space="preserve"> =</t>
    </r>
  </si>
  <si>
    <r>
      <t>g</t>
    </r>
    <r>
      <rPr>
        <sz val="8"/>
        <color theme="1"/>
        <rFont val="Arial Narrow"/>
        <family val="2"/>
      </rPr>
      <t>kazán</t>
    </r>
    <r>
      <rPr>
        <sz val="10"/>
        <color theme="1"/>
        <rFont val="Arial Narrow"/>
        <family val="2"/>
      </rPr>
      <t xml:space="preserve"> =</t>
    </r>
  </si>
  <si>
    <r>
      <t>g</t>
    </r>
    <r>
      <rPr>
        <sz val="8"/>
        <color theme="1"/>
        <rFont val="Arial Narrow"/>
        <family val="2"/>
      </rPr>
      <t>KCE</t>
    </r>
    <r>
      <rPr>
        <sz val="10"/>
        <color theme="1"/>
        <rFont val="Arial Narrow"/>
        <family val="2"/>
      </rPr>
      <t xml:space="preserve"> =</t>
    </r>
  </si>
  <si>
    <r>
      <t>s</t>
    </r>
    <r>
      <rPr>
        <sz val="10"/>
        <color theme="1"/>
        <rFont val="Arial Narrow"/>
        <family val="2"/>
      </rPr>
      <t xml:space="preserve"> =</t>
    </r>
  </si>
  <si>
    <r>
      <t>h</t>
    </r>
    <r>
      <rPr>
        <sz val="8"/>
        <color theme="1"/>
        <rFont val="Arial Narrow"/>
        <family val="2"/>
      </rPr>
      <t>ref</t>
    </r>
    <r>
      <rPr>
        <sz val="10"/>
        <color theme="1"/>
        <rFont val="Arial Narrow"/>
        <family val="2"/>
      </rPr>
      <t xml:space="preserve"> =</t>
    </r>
  </si>
  <si>
    <r>
      <t>h</t>
    </r>
    <r>
      <rPr>
        <sz val="8"/>
        <color theme="1"/>
        <rFont val="Arial Narrow"/>
        <family val="2"/>
      </rPr>
      <t>en</t>
    </r>
    <r>
      <rPr>
        <sz val="10"/>
        <color theme="1"/>
        <rFont val="Arial Narrow"/>
        <family val="2"/>
      </rPr>
      <t xml:space="preserve"> =</t>
    </r>
  </si>
  <si>
    <r>
      <t>g</t>
    </r>
    <r>
      <rPr>
        <sz val="8"/>
        <color theme="1"/>
        <rFont val="Arial Narrow"/>
        <family val="2"/>
      </rPr>
      <t>GM</t>
    </r>
    <r>
      <rPr>
        <sz val="10"/>
        <color theme="1"/>
        <rFont val="Arial Narrow"/>
        <family val="2"/>
      </rPr>
      <t xml:space="preserve"> =</t>
    </r>
  </si>
  <si>
    <r>
      <t>g</t>
    </r>
    <r>
      <rPr>
        <sz val="8"/>
        <color theme="1"/>
        <rFont val="Arial Narrow"/>
        <family val="2"/>
      </rPr>
      <t>sz</t>
    </r>
    <r>
      <rPr>
        <sz val="10"/>
        <color theme="1"/>
        <rFont val="Arial Narrow"/>
        <family val="2"/>
      </rPr>
      <t xml:space="preserve"> =</t>
    </r>
  </si>
  <si>
    <r>
      <t>Q</t>
    </r>
    <r>
      <rPr>
        <sz val="8"/>
        <color theme="1"/>
        <rFont val="Arial Narrow"/>
        <family val="2"/>
      </rPr>
      <t>V</t>
    </r>
    <r>
      <rPr>
        <sz val="10"/>
        <color theme="1"/>
        <rFont val="Arial Narrow"/>
        <family val="2"/>
      </rPr>
      <t xml:space="preserve"> =</t>
    </r>
  </si>
  <si>
    <r>
      <t>a</t>
    </r>
    <r>
      <rPr>
        <sz val="10"/>
        <color theme="1"/>
        <rFont val="Arial Narrow"/>
        <family val="2"/>
      </rPr>
      <t>vill,</t>
    </r>
    <r>
      <rPr>
        <sz val="8"/>
        <color theme="1"/>
        <rFont val="Arial Narrow"/>
        <family val="2"/>
      </rPr>
      <t>V</t>
    </r>
    <r>
      <rPr>
        <sz val="10"/>
        <color theme="1"/>
        <rFont val="Arial Narrow"/>
        <family val="2"/>
      </rPr>
      <t xml:space="preserve"> =</t>
    </r>
  </si>
  <si>
    <r>
      <t>fvill = f</t>
    </r>
    <r>
      <rPr>
        <sz val="8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 xml:space="preserve"> =</t>
    </r>
  </si>
  <si>
    <r>
      <t>f</t>
    </r>
    <r>
      <rPr>
        <sz val="8"/>
        <color theme="1"/>
        <rFont val="Arial Narrow"/>
        <family val="2"/>
      </rPr>
      <t xml:space="preserve">nren </t>
    </r>
    <r>
      <rPr>
        <sz val="10"/>
        <color theme="1"/>
        <rFont val="Arial Narrow"/>
        <family val="2"/>
      </rPr>
      <t xml:space="preserve">= </t>
    </r>
  </si>
  <si>
    <r>
      <t>f</t>
    </r>
    <r>
      <rPr>
        <sz val="8"/>
        <color theme="1"/>
        <rFont val="Arial Narrow"/>
        <family val="2"/>
      </rPr>
      <t xml:space="preserve">ren </t>
    </r>
    <r>
      <rPr>
        <sz val="10"/>
        <color theme="1"/>
        <rFont val="Arial Narrow"/>
        <family val="2"/>
      </rPr>
      <t xml:space="preserve">= </t>
    </r>
  </si>
  <si>
    <r>
      <t>f</t>
    </r>
    <r>
      <rPr>
        <sz val="8"/>
        <color theme="1"/>
        <rFont val="Arial Narrow"/>
        <family val="2"/>
      </rPr>
      <t xml:space="preserve">tot </t>
    </r>
    <r>
      <rPr>
        <sz val="10"/>
        <color theme="1"/>
        <rFont val="Arial Narrow"/>
        <family val="2"/>
      </rPr>
      <t xml:space="preserve">= </t>
    </r>
  </si>
  <si>
    <r>
      <t>f</t>
    </r>
    <r>
      <rPr>
        <sz val="8"/>
        <color theme="1"/>
        <rFont val="Arial Narrow"/>
        <family val="2"/>
      </rPr>
      <t>CO2</t>
    </r>
    <r>
      <rPr>
        <sz val="10"/>
        <color theme="1"/>
        <rFont val="Arial Narrow"/>
        <family val="2"/>
      </rPr>
      <t xml:space="preserve"> =</t>
    </r>
  </si>
  <si>
    <r>
      <t>Wvill,</t>
    </r>
    <r>
      <rPr>
        <sz val="8"/>
        <color theme="1"/>
        <rFont val="Arial Narrow"/>
        <family val="2"/>
      </rPr>
      <t>V</t>
    </r>
    <r>
      <rPr>
        <sz val="10"/>
        <color theme="1"/>
        <rFont val="Arial Narrow"/>
        <family val="2"/>
      </rPr>
      <t xml:space="preserve"> =</t>
    </r>
  </si>
  <si>
    <r>
      <t>Q</t>
    </r>
    <r>
      <rPr>
        <sz val="8"/>
        <color theme="1"/>
        <rFont val="Arial Narrow"/>
        <family val="2"/>
      </rPr>
      <t>sz</t>
    </r>
    <r>
      <rPr>
        <sz val="10"/>
        <color theme="1"/>
        <rFont val="Arial Narrow"/>
        <family val="2"/>
      </rPr>
      <t xml:space="preserve"> =</t>
    </r>
  </si>
  <si>
    <r>
      <t>a</t>
    </r>
    <r>
      <rPr>
        <sz val="10"/>
        <color theme="1"/>
        <rFont val="Arial Narrow"/>
        <family val="2"/>
      </rPr>
      <t>vill,</t>
    </r>
    <r>
      <rPr>
        <sz val="8"/>
        <color theme="1"/>
        <rFont val="Arial Narrow"/>
        <family val="2"/>
      </rPr>
      <t>sz</t>
    </r>
    <r>
      <rPr>
        <sz val="10"/>
        <color theme="1"/>
        <rFont val="Arial Narrow"/>
        <family val="2"/>
      </rPr>
      <t xml:space="preserve"> =</t>
    </r>
  </si>
  <si>
    <r>
      <t>f</t>
    </r>
    <r>
      <rPr>
        <sz val="8"/>
        <color theme="1"/>
        <rFont val="Arial Narrow"/>
        <family val="2"/>
      </rPr>
      <t>j</t>
    </r>
    <r>
      <rPr>
        <sz val="10"/>
        <color theme="1"/>
        <rFont val="Arial Narrow"/>
        <family val="2"/>
      </rPr>
      <t xml:space="preserve"> =</t>
    </r>
  </si>
  <si>
    <r>
      <t>Wvill,</t>
    </r>
    <r>
      <rPr>
        <sz val="8"/>
        <color theme="1"/>
        <rFont val="Arial Narrow"/>
        <family val="2"/>
      </rPr>
      <t>sz</t>
    </r>
    <r>
      <rPr>
        <sz val="10"/>
        <color theme="1"/>
        <rFont val="Arial Narrow"/>
        <family val="2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</si>
</sst>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"/>
    <numFmt numFmtId="166" formatCode="0.0"/>
    <numFmt numFmtId="167" formatCode="0.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Symbol"/>
      <family val="1"/>
      <charset val="2"/>
    </font>
    <font>
      <sz val="10"/>
      <name val="Arial Narrow"/>
      <family val="2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7" fontId="2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166" fontId="2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167" fontId="5" fillId="2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315058</xdr:colOff>
      <xdr:row>0</xdr:row>
      <xdr:rowOff>95249</xdr:rowOff>
    </xdr:from>
    <xdr:to>
      <xdr:col>21</xdr:col>
      <xdr:colOff>110429</xdr:colOff>
      <xdr:row>30</xdr:row>
      <xdr:rowOff>156063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26C75AA-77A2-4D47-BA9D-4AA8BAC949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773258" y="95249"/>
          <a:ext cx="4062571" cy="4947139"/>
        </a:xfrm>
        <a:prstGeom prst="rect">
          <a:avLst/>
        </a:prstGeom>
      </xdr:spPr>
    </xdr:pic>
    <xdr:clientData/>
  </xdr:twoCellAnchor>
  <xdr:twoCellAnchor editAs="oneCell">
    <xdr:from>
      <xdr:col>7</xdr:col>
      <xdr:colOff>178157</xdr:colOff>
      <xdr:row>0</xdr:row>
      <xdr:rowOff>50800</xdr:rowOff>
    </xdr:from>
    <xdr:to>
      <xdr:col>13</xdr:col>
      <xdr:colOff>537846</xdr:colOff>
      <xdr:row>23</xdr:row>
      <xdr:rowOff>126756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244E182B-1E5B-465B-B8B3-B21BB26FB1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02507" y="50800"/>
          <a:ext cx="4017289" cy="3828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F834-315C-4B9A-B9F4-BF07B3459435}">
  <dimension ref="A2:T69"/>
  <sheetViews>
    <sheetView tabSelected="1" zoomScale="140" zoomScaleNormal="140" workbookViewId="0"/>
  </sheetViews>
  <sheetFormatPr defaultColWidth="8.85546875" defaultRowHeight="12.75" x14ac:dyDescent="0.25"/>
  <cols>
    <col min="1" max="1" width="8.85546875" style="2"/>
    <col min="2" max="2" width="9.5703125" style="2" bestFit="1" customWidth="1"/>
    <col min="3" max="3" width="8.85546875" style="2"/>
    <col min="4" max="4" width="11" style="2" bestFit="1" customWidth="1"/>
    <col min="5" max="16384" width="8.85546875" style="2"/>
  </cols>
  <sheetData>
    <row r="2" spans="1:7" x14ac:dyDescent="0.25">
      <c r="A2" s="1" t="s">
        <v>0</v>
      </c>
    </row>
    <row r="4" spans="1:7" x14ac:dyDescent="0.25">
      <c r="A4" s="2" t="s">
        <v>1</v>
      </c>
    </row>
    <row r="5" spans="1:7" x14ac:dyDescent="0.25">
      <c r="D5" s="3" t="s">
        <v>36</v>
      </c>
      <c r="E5" s="3" t="s">
        <v>37</v>
      </c>
      <c r="F5" s="3" t="s">
        <v>2</v>
      </c>
      <c r="G5" s="3" t="s">
        <v>38</v>
      </c>
    </row>
    <row r="6" spans="1:7" x14ac:dyDescent="0.25">
      <c r="D6" s="4">
        <f>(1/(1-B69))*D23/(412504722/1000)</f>
        <v>0.89005887814627727</v>
      </c>
      <c r="E6" s="4">
        <f>(1/(1-B69))*E23/(412504722/1000)</f>
        <v>4.6280646143168026E-3</v>
      </c>
      <c r="F6" s="4">
        <f>(1/(1-B69))*F23/(412504722/1000)</f>
        <v>0.89468694276059424</v>
      </c>
      <c r="G6" s="5">
        <f>1000*(1/(1-B69))*G23/(412504722/1000)</f>
        <v>255.72931750437823</v>
      </c>
    </row>
    <row r="8" spans="1:7" x14ac:dyDescent="0.25">
      <c r="A8" s="2" t="s">
        <v>3</v>
      </c>
    </row>
    <row r="10" spans="1:7" x14ac:dyDescent="0.25">
      <c r="A10" s="2" t="s">
        <v>4</v>
      </c>
      <c r="D10" s="3" t="s">
        <v>39</v>
      </c>
      <c r="E10" s="3" t="s">
        <v>40</v>
      </c>
      <c r="F10" s="3" t="s">
        <v>5</v>
      </c>
      <c r="G10" s="3" t="s">
        <v>41</v>
      </c>
    </row>
    <row r="11" spans="1:7" x14ac:dyDescent="0.25">
      <c r="A11" s="2" t="s">
        <v>6</v>
      </c>
      <c r="C11" s="3" t="s">
        <v>42</v>
      </c>
      <c r="D11" s="6">
        <f>1.1*B29*111919722/1000</f>
        <v>137885.09750400003</v>
      </c>
      <c r="E11" s="7">
        <f>0*B29*111919722/1000</f>
        <v>0</v>
      </c>
      <c r="F11" s="6">
        <f>1.1*B29*111919722/1000</f>
        <v>137885.09750400003</v>
      </c>
      <c r="G11" s="6">
        <f>297*B29*111919722/1000/1000</f>
        <v>37228.976326080003</v>
      </c>
    </row>
    <row r="12" spans="1:7" x14ac:dyDescent="0.25">
      <c r="A12" s="2" t="s">
        <v>7</v>
      </c>
      <c r="C12" s="3" t="s">
        <v>43</v>
      </c>
      <c r="D12" s="6">
        <f>1.1*B35*298193056/1000</f>
        <v>177085.27381847394</v>
      </c>
      <c r="E12" s="2">
        <v>0</v>
      </c>
      <c r="F12" s="6">
        <f>1.1*B35*298193056/1000</f>
        <v>177085.27381847394</v>
      </c>
      <c r="G12" s="6">
        <f>297*B35*298193056/1000/1000</f>
        <v>47813.023930987962</v>
      </c>
    </row>
    <row r="13" spans="1:7" x14ac:dyDescent="0.25">
      <c r="A13" s="2" t="s">
        <v>8</v>
      </c>
      <c r="C13" s="3" t="s">
        <v>44</v>
      </c>
      <c r="D13" s="6">
        <f>1.1*B39*0/1000</f>
        <v>0</v>
      </c>
      <c r="E13" s="2">
        <v>0</v>
      </c>
      <c r="F13" s="6">
        <f>1.1*B39*0/1000</f>
        <v>0</v>
      </c>
      <c r="G13" s="6">
        <f>297*B39*0/1000/1000</f>
        <v>0</v>
      </c>
    </row>
    <row r="14" spans="1:7" x14ac:dyDescent="0.25">
      <c r="A14" s="2" t="s">
        <v>9</v>
      </c>
      <c r="C14" s="3" t="s">
        <v>10</v>
      </c>
      <c r="D14" s="8">
        <f>L55*B56</f>
        <v>5659.5563364</v>
      </c>
      <c r="E14" s="8">
        <f>N55*B56</f>
        <v>738.20300039999995</v>
      </c>
      <c r="F14" s="8">
        <f>P55*B56</f>
        <v>6397.7593368000007</v>
      </c>
      <c r="G14" s="8">
        <f>R55*B56/1000</f>
        <v>1119.6078839400002</v>
      </c>
    </row>
    <row r="15" spans="1:7" x14ac:dyDescent="0.25">
      <c r="C15" s="3" t="s">
        <v>45</v>
      </c>
      <c r="D15" s="9">
        <f>SUM(D11:D14)</f>
        <v>320629.92765887396</v>
      </c>
      <c r="E15" s="9">
        <f>SUM(E11:E14)</f>
        <v>738.20300039999995</v>
      </c>
      <c r="F15" s="9">
        <f>SUM(F11:F14)</f>
        <v>321368.130659274</v>
      </c>
      <c r="G15" s="9">
        <f>SUM(G11:G14)</f>
        <v>86161.608141007964</v>
      </c>
    </row>
    <row r="17" spans="1:7" x14ac:dyDescent="0.25">
      <c r="A17" s="2" t="s">
        <v>11</v>
      </c>
    </row>
    <row r="18" spans="1:7" x14ac:dyDescent="0.25">
      <c r="A18" s="2" t="s">
        <v>12</v>
      </c>
      <c r="C18" s="3" t="s">
        <v>46</v>
      </c>
      <c r="D18" s="6">
        <f>L61*B60+B43*0.4*2028611/1000</f>
        <v>315.80643243809527</v>
      </c>
      <c r="E18" s="6">
        <f>N61*B60+B43*1*2028611/1000</f>
        <v>789.51608109523806</v>
      </c>
      <c r="F18" s="6">
        <f>P61*B60+B43*1.4*2028611/1000</f>
        <v>1105.3225135333332</v>
      </c>
      <c r="G18" s="6">
        <f>R61*B60+B43*1*2028611/1000</f>
        <v>5146.1997049047623</v>
      </c>
    </row>
    <row r="19" spans="1:7" x14ac:dyDescent="0.25">
      <c r="C19" s="3"/>
      <c r="D19" s="9"/>
      <c r="E19" s="9"/>
      <c r="F19" s="9"/>
      <c r="G19" s="9"/>
    </row>
    <row r="20" spans="1:7" x14ac:dyDescent="0.25">
      <c r="A20" s="10" t="s">
        <v>13</v>
      </c>
      <c r="B20" s="10"/>
      <c r="C20" s="11"/>
      <c r="D20" s="8"/>
      <c r="E20" s="8"/>
      <c r="F20" s="8"/>
      <c r="G20" s="8"/>
    </row>
    <row r="21" spans="1:7" x14ac:dyDescent="0.25">
      <c r="A21" s="10" t="s">
        <v>12</v>
      </c>
      <c r="B21" s="10"/>
      <c r="C21" s="11" t="s">
        <v>46</v>
      </c>
      <c r="D21" s="6">
        <f>L66*B65+B47*0.4*363333/1000</f>
        <v>56.562297314285715</v>
      </c>
      <c r="E21" s="6">
        <f>N66*B65+B47*1*363333/1000</f>
        <v>141.40574328571427</v>
      </c>
      <c r="F21" s="6">
        <f>P66*B65+B47*1.4*363333/1000</f>
        <v>197.96804059999999</v>
      </c>
      <c r="G21" s="6">
        <f>R66*B65+B47*1*363333/1000</f>
        <v>921.70661471428559</v>
      </c>
    </row>
    <row r="23" spans="1:7" x14ac:dyDescent="0.25">
      <c r="A23" s="2" t="s">
        <v>14</v>
      </c>
      <c r="C23" s="3" t="s">
        <v>47</v>
      </c>
      <c r="D23" s="9">
        <f>D15+D18+D21</f>
        <v>321002.29638862633</v>
      </c>
      <c r="E23" s="9">
        <f>E15+E18+E21</f>
        <v>1669.1248247809522</v>
      </c>
      <c r="F23" s="9">
        <f>F15+F18+F21</f>
        <v>322671.42121340736</v>
      </c>
      <c r="G23" s="9">
        <f>G15+G18+G21</f>
        <v>92229.514460627019</v>
      </c>
    </row>
    <row r="25" spans="1:7" x14ac:dyDescent="0.25">
      <c r="A25" s="1" t="s">
        <v>15</v>
      </c>
    </row>
    <row r="27" spans="1:7" x14ac:dyDescent="0.25">
      <c r="A27" s="2" t="s">
        <v>16</v>
      </c>
    </row>
    <row r="29" spans="1:7" x14ac:dyDescent="0.25">
      <c r="A29" s="3" t="s">
        <v>48</v>
      </c>
      <c r="B29" s="2">
        <v>1.1200000000000001</v>
      </c>
    </row>
    <row r="31" spans="1:7" x14ac:dyDescent="0.25">
      <c r="A31" s="2" t="s">
        <v>17</v>
      </c>
    </row>
    <row r="33" spans="1:9" x14ac:dyDescent="0.25">
      <c r="A33" s="2" t="s">
        <v>18</v>
      </c>
    </row>
    <row r="35" spans="1:9" x14ac:dyDescent="0.25">
      <c r="A35" s="3" t="s">
        <v>49</v>
      </c>
      <c r="B35" s="12">
        <f>(E35+1)/I35-E35/G35</f>
        <v>0.53987378083763637</v>
      </c>
      <c r="D35" s="13" t="s">
        <v>50</v>
      </c>
      <c r="E35" s="14">
        <v>0.95</v>
      </c>
      <c r="F35" s="13" t="s">
        <v>51</v>
      </c>
      <c r="G35" s="14">
        <v>0.52500000000000002</v>
      </c>
      <c r="H35" s="13" t="s">
        <v>52</v>
      </c>
      <c r="I35" s="14">
        <v>0.83</v>
      </c>
    </row>
    <row r="37" spans="1:9" x14ac:dyDescent="0.25">
      <c r="A37" s="2" t="s">
        <v>19</v>
      </c>
    </row>
    <row r="39" spans="1:9" x14ac:dyDescent="0.25">
      <c r="A39" s="3" t="s">
        <v>53</v>
      </c>
      <c r="B39" s="2">
        <v>0.55000000000000004</v>
      </c>
    </row>
    <row r="41" spans="1:9" x14ac:dyDescent="0.25">
      <c r="A41" s="2" t="s">
        <v>20</v>
      </c>
    </row>
    <row r="43" spans="1:9" x14ac:dyDescent="0.25">
      <c r="A43" s="11" t="s">
        <v>54</v>
      </c>
      <c r="B43" s="10">
        <v>0.36299999999999999</v>
      </c>
      <c r="C43" s="10"/>
      <c r="D43" s="10"/>
      <c r="E43" s="10"/>
      <c r="F43" s="10"/>
    </row>
    <row r="44" spans="1:9" x14ac:dyDescent="0.25">
      <c r="A44" s="3"/>
    </row>
    <row r="45" spans="1:9" x14ac:dyDescent="0.25">
      <c r="A45" s="15" t="s">
        <v>21</v>
      </c>
      <c r="B45" s="15"/>
      <c r="C45" s="15"/>
      <c r="D45" s="15"/>
      <c r="E45" s="10"/>
      <c r="F45" s="10"/>
      <c r="G45" s="10"/>
    </row>
    <row r="46" spans="1:9" x14ac:dyDescent="0.25">
      <c r="A46" s="11"/>
      <c r="B46" s="10"/>
      <c r="C46" s="10"/>
      <c r="D46" s="10"/>
      <c r="E46" s="10"/>
      <c r="F46" s="10"/>
      <c r="G46" s="10"/>
    </row>
    <row r="47" spans="1:9" x14ac:dyDescent="0.25">
      <c r="A47" s="11" t="s">
        <v>54</v>
      </c>
      <c r="B47" s="10">
        <f>B43</f>
        <v>0.36299999999999999</v>
      </c>
      <c r="C47" s="10"/>
      <c r="D47" s="10"/>
      <c r="E47" s="10"/>
      <c r="F47" s="10"/>
      <c r="G47" s="10"/>
      <c r="H47" s="10"/>
    </row>
    <row r="48" spans="1:9" x14ac:dyDescent="0.25">
      <c r="A48" s="3"/>
    </row>
    <row r="49" spans="1:20" x14ac:dyDescent="0.25">
      <c r="A49" s="1" t="s">
        <v>22</v>
      </c>
    </row>
    <row r="51" spans="1:20" x14ac:dyDescent="0.25">
      <c r="A51" s="2" t="s">
        <v>23</v>
      </c>
      <c r="J51" s="2" t="s">
        <v>24</v>
      </c>
    </row>
    <row r="53" spans="1:20" x14ac:dyDescent="0.25">
      <c r="A53" s="2" t="s">
        <v>4</v>
      </c>
      <c r="J53" s="2" t="s">
        <v>4</v>
      </c>
    </row>
    <row r="54" spans="1:20" x14ac:dyDescent="0.25">
      <c r="A54" s="3" t="s">
        <v>55</v>
      </c>
      <c r="B54" s="16">
        <f>(111919722+298193056+0+0)/1000</f>
        <v>410112.77799999999</v>
      </c>
      <c r="C54" s="2" t="s">
        <v>25</v>
      </c>
      <c r="J54" s="2" t="s">
        <v>26</v>
      </c>
      <c r="K54" s="2">
        <v>0</v>
      </c>
    </row>
    <row r="55" spans="1:20" x14ac:dyDescent="0.25">
      <c r="A55" s="13" t="s">
        <v>56</v>
      </c>
      <c r="B55" s="2">
        <v>6.0000000000000001E-3</v>
      </c>
      <c r="C55" s="2" t="s">
        <v>27</v>
      </c>
      <c r="J55" s="2" t="s">
        <v>57</v>
      </c>
      <c r="K55" s="3" t="s">
        <v>58</v>
      </c>
      <c r="L55" s="14">
        <v>2.2999999999999998</v>
      </c>
      <c r="M55" s="3" t="s">
        <v>59</v>
      </c>
      <c r="N55" s="14">
        <v>0.3</v>
      </c>
      <c r="O55" s="3" t="s">
        <v>60</v>
      </c>
      <c r="P55" s="14">
        <v>2.6</v>
      </c>
      <c r="Q55" s="3" t="s">
        <v>61</v>
      </c>
      <c r="R55" s="17">
        <v>455</v>
      </c>
      <c r="S55" s="2" t="s">
        <v>28</v>
      </c>
    </row>
    <row r="56" spans="1:20" x14ac:dyDescent="0.25">
      <c r="A56" s="3" t="s">
        <v>62</v>
      </c>
      <c r="B56" s="2">
        <f>B54*B55</f>
        <v>2460.6766680000001</v>
      </c>
      <c r="C56" s="2" t="s">
        <v>25</v>
      </c>
    </row>
    <row r="57" spans="1:20" x14ac:dyDescent="0.25">
      <c r="A57" s="18" t="s">
        <v>29</v>
      </c>
      <c r="B57" s="18"/>
      <c r="J57" s="2" t="str">
        <f>A57</f>
        <v>szennyvíztelep</v>
      </c>
    </row>
    <row r="58" spans="1:20" x14ac:dyDescent="0.25">
      <c r="A58" s="3" t="s">
        <v>63</v>
      </c>
      <c r="B58" s="16">
        <f>2028611/1000</f>
        <v>2028.6110000000001</v>
      </c>
      <c r="C58" s="2" t="s">
        <v>25</v>
      </c>
      <c r="J58" s="2" t="s">
        <v>26</v>
      </c>
      <c r="K58" s="2">
        <v>1</v>
      </c>
    </row>
    <row r="59" spans="1:20" x14ac:dyDescent="0.25">
      <c r="A59" s="13" t="s">
        <v>64</v>
      </c>
      <c r="B59" s="2">
        <v>1.0999999999999999E-2</v>
      </c>
      <c r="C59" s="2" t="s">
        <v>27</v>
      </c>
      <c r="J59" s="2" t="s">
        <v>65</v>
      </c>
      <c r="K59" s="3" t="s">
        <v>58</v>
      </c>
      <c r="L59" s="14">
        <v>0.4</v>
      </c>
      <c r="M59" s="3" t="s">
        <v>59</v>
      </c>
      <c r="N59" s="14">
        <v>1</v>
      </c>
      <c r="O59" s="3" t="s">
        <v>60</v>
      </c>
      <c r="P59" s="14">
        <v>1.4</v>
      </c>
      <c r="Q59" s="3" t="s">
        <v>61</v>
      </c>
      <c r="R59" s="17">
        <v>83</v>
      </c>
      <c r="S59" s="2" t="s">
        <v>28</v>
      </c>
    </row>
    <row r="60" spans="1:20" x14ac:dyDescent="0.25">
      <c r="A60" s="3" t="s">
        <v>66</v>
      </c>
      <c r="B60" s="19">
        <f>B58*B59</f>
        <v>22.314720999999999</v>
      </c>
      <c r="C60" s="2" t="s">
        <v>25</v>
      </c>
      <c r="J60" s="20" t="s">
        <v>51</v>
      </c>
      <c r="K60" s="2">
        <v>0.42</v>
      </c>
      <c r="M60" s="2" t="s">
        <v>32</v>
      </c>
    </row>
    <row r="61" spans="1:20" x14ac:dyDescent="0.25">
      <c r="J61" s="2" t="s">
        <v>33</v>
      </c>
      <c r="K61" s="3" t="s">
        <v>58</v>
      </c>
      <c r="L61" s="21">
        <f>K58*L59/K60</f>
        <v>0.95238095238095244</v>
      </c>
      <c r="M61" s="3" t="s">
        <v>59</v>
      </c>
      <c r="N61" s="21">
        <f>K58*N59/K60</f>
        <v>2.3809523809523809</v>
      </c>
      <c r="O61" s="3" t="s">
        <v>60</v>
      </c>
      <c r="P61" s="21">
        <f>K58*P59/K60</f>
        <v>3.333333333333333</v>
      </c>
      <c r="Q61" s="3" t="s">
        <v>61</v>
      </c>
      <c r="R61" s="22">
        <f>K58*R59/K60</f>
        <v>197.61904761904762</v>
      </c>
      <c r="S61" s="2" t="s">
        <v>28</v>
      </c>
    </row>
    <row r="62" spans="1:20" x14ac:dyDescent="0.25">
      <c r="A62" s="11" t="s">
        <v>13</v>
      </c>
      <c r="B62" s="23"/>
      <c r="C62" s="10"/>
      <c r="D62" s="10"/>
      <c r="E62" s="10"/>
      <c r="F62" s="10"/>
      <c r="G62" s="10"/>
      <c r="H62" s="10"/>
      <c r="I62" s="10"/>
      <c r="J62" s="11" t="s">
        <v>13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5">
      <c r="A63" s="11" t="s">
        <v>30</v>
      </c>
      <c r="B63" s="16">
        <f>363333/1000</f>
        <v>363.33300000000003</v>
      </c>
      <c r="C63" s="10" t="s">
        <v>25</v>
      </c>
      <c r="D63" s="10"/>
      <c r="E63" s="10"/>
      <c r="F63" s="10"/>
      <c r="G63" s="10"/>
      <c r="H63" s="10"/>
      <c r="I63" s="10"/>
      <c r="J63" s="10" t="s">
        <v>26</v>
      </c>
      <c r="K63" s="10">
        <v>1</v>
      </c>
      <c r="L63" s="10"/>
      <c r="M63" s="10"/>
      <c r="N63" s="10"/>
      <c r="O63" s="10"/>
      <c r="P63" s="10"/>
      <c r="Q63" s="10"/>
      <c r="R63" s="10"/>
      <c r="S63" s="10"/>
      <c r="T63" s="10"/>
    </row>
    <row r="64" spans="1:20" x14ac:dyDescent="0.25">
      <c r="A64" s="24" t="s">
        <v>64</v>
      </c>
      <c r="B64" s="10">
        <v>1.0999999999999999E-2</v>
      </c>
      <c r="C64" s="10" t="s">
        <v>27</v>
      </c>
      <c r="D64" s="10"/>
      <c r="E64" s="10"/>
      <c r="F64" s="10"/>
      <c r="G64" s="10"/>
      <c r="H64" s="10"/>
      <c r="I64" s="10"/>
      <c r="J64" s="10" t="s">
        <v>65</v>
      </c>
      <c r="K64" s="11" t="s">
        <v>58</v>
      </c>
      <c r="L64" s="25">
        <v>0.4</v>
      </c>
      <c r="M64" s="11" t="s">
        <v>59</v>
      </c>
      <c r="N64" s="25">
        <v>1</v>
      </c>
      <c r="O64" s="11" t="s">
        <v>60</v>
      </c>
      <c r="P64" s="25">
        <v>1.4</v>
      </c>
      <c r="Q64" s="11" t="s">
        <v>61</v>
      </c>
      <c r="R64" s="26">
        <v>83</v>
      </c>
      <c r="S64" s="10" t="s">
        <v>28</v>
      </c>
      <c r="T64" s="10"/>
    </row>
    <row r="65" spans="1:20" x14ac:dyDescent="0.25">
      <c r="A65" s="11" t="s">
        <v>31</v>
      </c>
      <c r="B65" s="23">
        <f>B63*B64</f>
        <v>3.9966629999999999</v>
      </c>
      <c r="C65" s="10" t="s">
        <v>25</v>
      </c>
      <c r="D65" s="10"/>
      <c r="E65" s="10"/>
      <c r="F65" s="10"/>
      <c r="G65" s="10"/>
      <c r="H65" s="10"/>
      <c r="I65" s="10"/>
      <c r="J65" s="27" t="s">
        <v>51</v>
      </c>
      <c r="K65" s="10">
        <v>0.42</v>
      </c>
      <c r="L65" s="10"/>
      <c r="M65" s="10" t="s">
        <v>32</v>
      </c>
      <c r="N65" s="10"/>
      <c r="O65" s="10"/>
      <c r="P65" s="10"/>
      <c r="Q65" s="10"/>
      <c r="R65" s="10"/>
      <c r="S65" s="10"/>
      <c r="T65" s="10"/>
    </row>
    <row r="66" spans="1:20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 t="s">
        <v>33</v>
      </c>
      <c r="K66" s="11" t="s">
        <v>58</v>
      </c>
      <c r="L66" s="28">
        <f>K63*L64/K65</f>
        <v>0.95238095238095244</v>
      </c>
      <c r="M66" s="11" t="s">
        <v>59</v>
      </c>
      <c r="N66" s="28">
        <f>K63*N64/K65</f>
        <v>2.3809523809523809</v>
      </c>
      <c r="O66" s="11" t="s">
        <v>60</v>
      </c>
      <c r="P66" s="28">
        <f>K63*P64/K65</f>
        <v>3.333333333333333</v>
      </c>
      <c r="Q66" s="11" t="s">
        <v>61</v>
      </c>
      <c r="R66" s="29">
        <f>K63*R64/K65</f>
        <v>197.61904761904762</v>
      </c>
      <c r="S66" s="10" t="s">
        <v>28</v>
      </c>
      <c r="T66" s="10"/>
    </row>
    <row r="67" spans="1:20" x14ac:dyDescent="0.25">
      <c r="A67" s="1" t="s">
        <v>34</v>
      </c>
    </row>
    <row r="69" spans="1:20" x14ac:dyDescent="0.25">
      <c r="A69" s="3" t="s">
        <v>35</v>
      </c>
      <c r="B69" s="30">
        <v>0.12570000000000001</v>
      </c>
      <c r="D69" s="31"/>
      <c r="E69" s="10"/>
      <c r="F69" s="10"/>
      <c r="G69" s="10"/>
    </row>
  </sheetData>
  <mergeCells count="2">
    <mergeCell ref="A45:D45"/>
    <mergeCell ref="A57:B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Primer. en.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Kecskés Anikó</dc:creator>
  <cp:lastModifiedBy>Kecskés Anikó</cp:lastModifiedBy>
  <dcterms:created xsi:type="dcterms:W3CDTF">2026-03-31T09:16:02Z</dcterms:created>
  <dcterms:modified xsi:type="dcterms:W3CDTF">2026-03-31T09:27:37Z</dcterms:modified>
</cp:coreProperties>
</file>